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Kinder und Jugendbetreuung\KITA LEITUNGEN\Satzung\2025\Beitragsrechner\Homepage\"/>
    </mc:Choice>
  </mc:AlternateContent>
  <xr:revisionPtr revIDLastSave="0" documentId="8_{FAFA2A1D-CBF2-4EFD-92E5-C33BCB3F009E}" xr6:coauthVersionLast="47" xr6:coauthVersionMax="47" xr10:uidLastSave="{00000000-0000-0000-0000-000000000000}"/>
  <workbookProtection workbookAlgorithmName="SHA-512" workbookHashValue="QbGgw2gnmm8SLTWdAEnoK55FDHTPkQ1l0gum4Z7N1EHgxuQEt+zm2eOK4QH9DA436doA9nc/Ng8duL8wVNuwNg==" workbookSaltValue="m5xQJxxEkS4JWPD1BDf+rw==" workbookSpinCount="100000" lockStructure="1"/>
  <bookViews>
    <workbookView xWindow="28680" yWindow="-120" windowWidth="29040" windowHeight="15720" xr2:uid="{00000000-000D-0000-FFFF-FFFF00000000}"/>
  </bookViews>
  <sheets>
    <sheet name="Rechner" sheetId="2" r:id="rId1"/>
    <sheet name="Berechnungsgrundlage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2" l="1"/>
  <c r="B12" i="3"/>
  <c r="B11" i="3"/>
  <c r="H19" i="3"/>
  <c r="H33" i="3" l="1"/>
  <c r="H32" i="3" l="1"/>
  <c r="J27" i="3"/>
  <c r="I27" i="3"/>
  <c r="K12" i="3" l="1"/>
  <c r="K35" i="3" l="1"/>
  <c r="K24" i="3"/>
  <c r="K33" i="3" l="1"/>
  <c r="K32" i="3"/>
  <c r="H22" i="2"/>
  <c r="H31" i="3" s="1"/>
  <c r="K31" i="3" s="1"/>
  <c r="H20" i="2"/>
  <c r="H18" i="3" s="1"/>
  <c r="K18" i="3" s="1"/>
  <c r="H21" i="2"/>
  <c r="K19" i="3" s="1"/>
  <c r="H23" i="2"/>
  <c r="H24" i="2"/>
  <c r="H18" i="2"/>
  <c r="H16" i="3" s="1"/>
  <c r="K16" i="3" s="1"/>
  <c r="H10" i="3" l="1"/>
  <c r="K10" i="3" s="1"/>
  <c r="H22" i="3"/>
  <c r="K22" i="3" s="1"/>
  <c r="H9" i="3"/>
  <c r="K9" i="3" s="1"/>
  <c r="H21" i="3"/>
  <c r="K21" i="3" s="1"/>
  <c r="H8" i="3"/>
  <c r="K8" i="3" s="1"/>
  <c r="H20" i="3"/>
  <c r="K20" i="3" s="1"/>
  <c r="H6" i="3"/>
  <c r="K6" i="3" s="1"/>
  <c r="H29" i="3"/>
  <c r="K29" i="3" s="1"/>
  <c r="H4" i="3"/>
  <c r="K4" i="3" s="1"/>
  <c r="H27" i="3"/>
  <c r="K27" i="3" s="1"/>
  <c r="H30" i="3"/>
  <c r="K30" i="3" s="1"/>
  <c r="H7" i="3"/>
  <c r="K7" i="3" s="1"/>
  <c r="I18" i="2"/>
  <c r="L12" i="3" l="1"/>
  <c r="L37" i="3"/>
  <c r="B10" i="2" s="1"/>
  <c r="H23" i="3"/>
  <c r="L23" i="3"/>
  <c r="L38" i="3"/>
  <c r="B11" i="2" s="1"/>
  <c r="H34" i="3"/>
  <c r="L33" i="3"/>
  <c r="H11" i="3"/>
  <c r="L39" i="3" l="1"/>
  <c r="B12" i="2"/>
  <c r="B13" i="2" l="1"/>
</calcChain>
</file>

<file path=xl/sharedStrings.xml><?xml version="1.0" encoding="utf-8"?>
<sst xmlns="http://schemas.openxmlformats.org/spreadsheetml/2006/main" count="84" uniqueCount="59">
  <si>
    <t>Nur in den vorgesehenen Öffnungszeiten der Einrichtung !</t>
  </si>
  <si>
    <t>Wochentage</t>
  </si>
  <si>
    <t>Mo.</t>
  </si>
  <si>
    <t>Di.</t>
  </si>
  <si>
    <t>Mi.</t>
  </si>
  <si>
    <t>Do.</t>
  </si>
  <si>
    <t>Fr.</t>
  </si>
  <si>
    <t>7:00 Uhr – 8:00 Uhr</t>
  </si>
  <si>
    <t>Basismodul</t>
  </si>
  <si>
    <t>8:00 Uhr – 13:00 Uhr</t>
  </si>
  <si>
    <t>8:00 Uhr - 14:00 Uhr</t>
  </si>
  <si>
    <t>Nachmittagsmodul</t>
  </si>
  <si>
    <t>8:00 Uhr - 15:00 Uhr</t>
  </si>
  <si>
    <t>Spätmodul</t>
  </si>
  <si>
    <t>8:00 Uhr - 16:00 Uhr</t>
  </si>
  <si>
    <t>8:00 Uhr - 17:00 Uhr</t>
  </si>
  <si>
    <t xml:space="preserve">Mittagsmodul </t>
  </si>
  <si>
    <t>Frühmodul</t>
  </si>
  <si>
    <t>Ganztagsmodul</t>
  </si>
  <si>
    <t>Anzahl der Kinder, für die Kindergeld gewährt wird</t>
  </si>
  <si>
    <t>Betreuungsform</t>
  </si>
  <si>
    <t>U3</t>
  </si>
  <si>
    <t>Kita</t>
  </si>
  <si>
    <t>Vorschuli</t>
  </si>
  <si>
    <t>zugrunde gelegtes Monatseinkommen</t>
  </si>
  <si>
    <t>Betrag Frühmodul</t>
  </si>
  <si>
    <t>Betrag Verpflegung</t>
  </si>
  <si>
    <t>Betrag Betreuung</t>
  </si>
  <si>
    <t>Gesamtbetrag</t>
  </si>
  <si>
    <t>X</t>
  </si>
  <si>
    <t>Summe gewählter Tage</t>
  </si>
  <si>
    <t>Betreuungszeit</t>
  </si>
  <si>
    <t>niedrigster Beitrag</t>
  </si>
  <si>
    <t>höchster Beitrag</t>
  </si>
  <si>
    <t>Gebührenrechner</t>
  </si>
  <si>
    <t>7:00-8:00</t>
  </si>
  <si>
    <t>8:00-13:00</t>
  </si>
  <si>
    <t>8:00-14:00</t>
  </si>
  <si>
    <t>8:00-15:00</t>
  </si>
  <si>
    <t>8:00-16:00</t>
  </si>
  <si>
    <t>8:00-17:00</t>
  </si>
  <si>
    <t>mtl. Einkommen</t>
  </si>
  <si>
    <t>Summe</t>
  </si>
  <si>
    <t>Kita Ü3</t>
  </si>
  <si>
    <t>Vorschul</t>
  </si>
  <si>
    <t>Anzahl lt. Rechner</t>
  </si>
  <si>
    <t>Essen U3/Tag</t>
  </si>
  <si>
    <t>Essen Ü3/Tag</t>
  </si>
  <si>
    <t>Berechnung Kind 1</t>
  </si>
  <si>
    <t>Anzahl Essen</t>
  </si>
  <si>
    <t>Kind 1</t>
  </si>
  <si>
    <t>Gesamtsumme</t>
  </si>
  <si>
    <t>Summe Betreuung</t>
  </si>
  <si>
    <t>Summe Frühmodul</t>
  </si>
  <si>
    <t>Auswahlfelder</t>
  </si>
  <si>
    <t>Auswahl</t>
  </si>
  <si>
    <t xml:space="preserve">Jahreseinkommen </t>
  </si>
  <si>
    <t>Pro Wochentag nur 1 "X" möglich !</t>
  </si>
  <si>
    <t>Kostenbeitragsrechner Kinderbetreuung Stadt Rosbach v.d. H.
für Kinder unter 3 Jahren
 gültig ab 01.08.2025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</si>
</sst>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FF0000"/>
      <name val="Arial"/>
      <family val="2"/>
    </font>
    <font>
      <sz val="11"/>
      <color theme="1"/>
      <name val="Wingdings"/>
      <charset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12" fillId="0" borderId="0" xfId="0" applyFont="1"/>
    <xf numFmtId="2" fontId="13" fillId="0" borderId="0" xfId="1" applyNumberFormat="1" applyFont="1" applyAlignment="1" applyProtection="1">
      <alignment horizontal="right"/>
      <protection locked="0"/>
    </xf>
    <xf numFmtId="2" fontId="13" fillId="0" borderId="0" xfId="1" applyNumberFormat="1" applyFont="1" applyProtection="1">
      <protection locked="0"/>
    </xf>
    <xf numFmtId="0" fontId="0" fillId="0" borderId="0" xfId="0" applyFill="1"/>
    <xf numFmtId="0" fontId="9" fillId="0" borderId="0" xfId="0" applyFont="1"/>
    <xf numFmtId="0" fontId="9" fillId="3" borderId="0" xfId="0" applyFont="1" applyFill="1"/>
    <xf numFmtId="0" fontId="9" fillId="0" borderId="0" xfId="0" applyFont="1" applyFill="1"/>
    <xf numFmtId="0" fontId="0" fillId="0" borderId="0" xfId="0" applyAlignment="1">
      <alignment horizontal="center"/>
    </xf>
    <xf numFmtId="0" fontId="13" fillId="0" borderId="0" xfId="0" applyFont="1" applyAlignment="1" applyProtection="1">
      <alignment horizontal="center"/>
      <protection locked="0"/>
    </xf>
    <xf numFmtId="44" fontId="0" fillId="0" borderId="0" xfId="1" applyFont="1"/>
    <xf numFmtId="44" fontId="0" fillId="0" borderId="0" xfId="0" applyNumberFormat="1"/>
    <xf numFmtId="44" fontId="0" fillId="0" borderId="0" xfId="0" applyNumberFormat="1" applyFill="1"/>
    <xf numFmtId="20" fontId="0" fillId="0" borderId="0" xfId="0" applyNumberFormat="1" applyAlignment="1">
      <alignment horizontal="center"/>
    </xf>
    <xf numFmtId="44" fontId="14" fillId="3" borderId="0" xfId="1" applyFont="1" applyFill="1" applyProtection="1">
      <protection locked="0"/>
    </xf>
    <xf numFmtId="44" fontId="14" fillId="0" borderId="0" xfId="1" applyFont="1" applyFill="1" applyProtection="1">
      <protection locked="0"/>
    </xf>
    <xf numFmtId="0" fontId="9" fillId="0" borderId="0" xfId="0" applyFont="1" applyAlignment="1">
      <alignment horizontal="right"/>
    </xf>
    <xf numFmtId="44" fontId="13" fillId="0" borderId="0" xfId="1" applyFont="1" applyFill="1" applyProtection="1">
      <protection locked="0"/>
    </xf>
    <xf numFmtId="0" fontId="0" fillId="0" borderId="10" xfId="0" applyBorder="1"/>
    <xf numFmtId="0" fontId="9" fillId="0" borderId="10" xfId="0" applyFont="1" applyBorder="1"/>
    <xf numFmtId="0" fontId="11" fillId="0" borderId="0" xfId="0" applyFont="1"/>
    <xf numFmtId="164" fontId="5" fillId="3" borderId="1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center"/>
    </xf>
    <xf numFmtId="0" fontId="0" fillId="0" borderId="0" xfId="0" applyProtection="1"/>
    <xf numFmtId="0" fontId="11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vertical="center"/>
    </xf>
    <xf numFmtId="0" fontId="5" fillId="0" borderId="6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5" fillId="0" borderId="0" xfId="0" applyFont="1" applyProtection="1"/>
    <xf numFmtId="0" fontId="0" fillId="3" borderId="1" xfId="0" applyFill="1" applyBorder="1" applyProtection="1"/>
    <xf numFmtId="0" fontId="12" fillId="0" borderId="0" xfId="0" applyFont="1" applyProtection="1"/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Protection="1"/>
    <xf numFmtId="164" fontId="5" fillId="0" borderId="1" xfId="1" applyNumberFormat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wrapText="1"/>
    </xf>
    <xf numFmtId="0" fontId="10" fillId="0" borderId="9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vertical="center" wrapText="1"/>
    </xf>
    <xf numFmtId="0" fontId="2" fillId="0" borderId="5" xfId="0" applyFont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164" fontId="5" fillId="0" borderId="8" xfId="1" applyNumberFormat="1" applyFont="1" applyBorder="1" applyAlignment="1" applyProtection="1">
      <alignment horizontal="right" vertical="center"/>
    </xf>
    <xf numFmtId="164" fontId="5" fillId="0" borderId="6" xfId="1" applyNumberFormat="1" applyFont="1" applyBorder="1" applyAlignment="1" applyProtection="1">
      <alignment horizontal="right" vertical="center"/>
    </xf>
    <xf numFmtId="0" fontId="16" fillId="0" borderId="0" xfId="0" applyFont="1" applyAlignment="1" applyProtection="1">
      <alignment horizontal="center" wrapText="1"/>
    </xf>
    <xf numFmtId="0" fontId="15" fillId="0" borderId="0" xfId="0" applyFont="1" applyProtection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204788</xdr:colOff>
      <xdr:row>18</xdr:row>
      <xdr:rowOff>47625</xdr:rowOff>
    </xdr:from>
    <xdr:to>
      <xdr:col>2</xdr:col>
      <xdr:colOff>452438</xdr:colOff>
      <xdr:row>18</xdr:row>
      <xdr:rowOff>276225</xdr:rowOff>
    </xdr:to>
    <xdr:sp macro="" textlink="">
      <xdr:nvSpPr>
        <xdr:cNvPr id="2" name="Pfeil nach unt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967038" y="7322344"/>
          <a:ext cx="247650" cy="2286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6</xdr:col>
      <xdr:colOff>190499</xdr:colOff>
      <xdr:row>18</xdr:row>
      <xdr:rowOff>40480</xdr:rowOff>
    </xdr:from>
    <xdr:to>
      <xdr:col>6</xdr:col>
      <xdr:colOff>507518</xdr:colOff>
      <xdr:row>19</xdr:row>
      <xdr:rowOff>4974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49" y="7315199"/>
          <a:ext cx="317019" cy="262151"/>
        </a:xfrm>
        <a:prstGeom prst="rect">
          <a:avLst/>
        </a:prstGeom>
      </xdr:spPr>
    </xdr:pic>
    <xdr:clientData/>
  </xdr:twoCellAnchor>
  <xdr:twoCellAnchor editAs="oneCell">
    <xdr:from>
      <xdr:col>7</xdr:col>
      <xdr:colOff>71437</xdr:colOff>
      <xdr:row>1</xdr:row>
      <xdr:rowOff>83344</xdr:rowOff>
    </xdr:from>
    <xdr:to>
      <xdr:col>8</xdr:col>
      <xdr:colOff>1512519</xdr:colOff>
      <xdr:row>2</xdr:row>
      <xdr:rowOff>15225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5562" y="202407"/>
          <a:ext cx="2203082" cy="943912"/>
        </a:xfrm>
        <a:prstGeom prst="rect">
          <a:avLst/>
        </a:prstGeom>
      </xdr:spPr>
    </xdr:pic>
    <xdr:clientData/>
  </xdr:twoCellAnchor>
  <xdr:twoCellAnchor>
    <xdr:from>
      <xdr:col>4</xdr:col>
      <xdr:colOff>416719</xdr:colOff>
      <xdr:row>8</xdr:row>
      <xdr:rowOff>107157</xdr:rowOff>
    </xdr:from>
    <xdr:to>
      <xdr:col>6</xdr:col>
      <xdr:colOff>535781</xdr:colOff>
      <xdr:row>12</xdr:row>
      <xdr:rowOff>119063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607719" y="3024188"/>
          <a:ext cx="1547812" cy="1666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000"/>
            <a:t>Hier</a:t>
          </a:r>
          <a:r>
            <a:rPr lang="de-DE" sz="2000" baseline="0"/>
            <a:t> können Sie Ihre  Kosten-beiträge ablesen</a:t>
          </a:r>
          <a:r>
            <a:rPr lang="de-DE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 !</a:t>
          </a:r>
          <a:endParaRPr lang="de-DE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de-DE" sz="1100"/>
        </a:p>
      </xdr:txBody>
    </xdr:sp>
    <xdr:clientData/>
  </xdr:twoCellAnchor>
  <xdr:twoCellAnchor>
    <xdr:from>
      <xdr:col>2</xdr:col>
      <xdr:colOff>428625</xdr:colOff>
      <xdr:row>9</xdr:row>
      <xdr:rowOff>59531</xdr:rowOff>
    </xdr:from>
    <xdr:to>
      <xdr:col>4</xdr:col>
      <xdr:colOff>0</xdr:colOff>
      <xdr:row>11</xdr:row>
      <xdr:rowOff>47625</xdr:rowOff>
    </xdr:to>
    <xdr:sp macro="" textlink="">
      <xdr:nvSpPr>
        <xdr:cNvPr id="6" name="Pfeil nach links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19625" y="3869531"/>
          <a:ext cx="1000125" cy="750094"/>
        </a:xfrm>
        <a:prstGeom prst="lef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10</xdr:col>
      <xdr:colOff>23812</xdr:colOff>
      <xdr:row>5</xdr:row>
      <xdr:rowOff>35719</xdr:rowOff>
    </xdr:from>
    <xdr:to>
      <xdr:col>17</xdr:col>
      <xdr:colOff>0</xdr:colOff>
      <xdr:row>13</xdr:row>
      <xdr:rowOff>23813</xdr:rowOff>
    </xdr:to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965406" y="1428750"/>
          <a:ext cx="6310313" cy="39290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000" u="sng"/>
            <a:t>Hilfe</a:t>
          </a:r>
          <a:r>
            <a:rPr lang="de-DE" sz="2000" u="sng" baseline="0"/>
            <a:t> zur Eingabe Kostenbeitragsrechner</a:t>
          </a:r>
        </a:p>
        <a:p>
          <a:endParaRPr lang="de-DE" sz="2000" baseline="0"/>
        </a:p>
        <a:p>
          <a:r>
            <a:rPr lang="de-DE" sz="2000" baseline="0"/>
            <a:t>1. Bitte geben Sie Ihr Jahresbruttoeinkommen ein</a:t>
          </a:r>
        </a:p>
        <a:p>
          <a:r>
            <a:rPr lang="de-DE" sz="2000" baseline="0"/>
            <a:t>2. Bitte geben Sie  die Anzahl der Kinder ein,  für die Sie     Kindergeld  erhalten</a:t>
          </a:r>
        </a:p>
        <a:p>
          <a:r>
            <a:rPr lang="de-DE" sz="2000" baseline="0"/>
            <a:t>3. Wählen Sie bitte im Auswahlfeld Ihre gewünschten Betreuungszeiten (Achtung auch ein "Leerzeichen" wird gezählt, Korrekturen bitte mit "entfernen")</a:t>
          </a:r>
        </a:p>
        <a:p>
          <a:endParaRPr lang="de-DE" sz="2000" baseline="0"/>
        </a:p>
        <a:p>
          <a:r>
            <a:rPr lang="de-DE" sz="2000" baseline="0"/>
            <a:t>Der Kostenbeitrag wird Ihnen angezeigt.</a:t>
          </a:r>
        </a:p>
        <a:p>
          <a:endParaRPr lang="de-DE" sz="20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I24"/>
  <sheetViews>
    <sheetView showGridLines="0" tabSelected="1" zoomScale="80" zoomScaleNormal="80" workbookViewId="0">
      <selection activeCell="B6" sqref="B6"/>
    </sheetView>
  </sheetViews>
  <sheetFormatPr baseColWidth="10" defaultRowHeight="15" x14ac:dyDescent="0.25"/>
  <cols>
    <col min="1" max="2" width="20.7109375" style="26" customWidth="1"/>
    <col min="3" max="7" width="10.7109375" style="26" customWidth="1"/>
    <col min="8" max="8" width="11.42578125" style="26"/>
    <col min="9" max="9" width="23.85546875" style="26" customWidth="1"/>
    <col min="10" max="10" width="3.7109375" style="26" customWidth="1"/>
    <col min="11" max="12" width="20.7109375" style="26" customWidth="1"/>
    <col min="13" max="17" width="10.7109375" style="26" customWidth="1"/>
    <col min="18" max="18" width="11.42578125" style="26"/>
    <col min="19" max="19" width="23.85546875" style="26" customWidth="1"/>
    <col min="20" max="16384" width="11.42578125" style="26"/>
  </cols>
  <sheetData>
    <row r="1" spans="1:9" ht="9.75" customHeight="1" x14ac:dyDescent="0.25"/>
    <row r="2" spans="1:9" s="60" customFormat="1" ht="79.5" customHeight="1" x14ac:dyDescent="0.4">
      <c r="A2" s="59" t="s">
        <v>58</v>
      </c>
      <c r="B2" s="59"/>
      <c r="C2" s="59"/>
      <c r="D2" s="59"/>
      <c r="E2" s="59"/>
      <c r="F2" s="59"/>
      <c r="G2" s="59"/>
    </row>
    <row r="3" spans="1:9" ht="15" customHeight="1" x14ac:dyDescent="0.25"/>
    <row r="4" spans="1:9" ht="18.75" customHeight="1" thickBot="1" x14ac:dyDescent="0.3"/>
    <row r="5" spans="1:9" ht="15.75" hidden="1" thickBot="1" x14ac:dyDescent="0.3"/>
    <row r="6" spans="1:9" ht="60" customHeight="1" thickBot="1" x14ac:dyDescent="0.3">
      <c r="A6" s="55" t="s">
        <v>56</v>
      </c>
      <c r="B6" s="21"/>
      <c r="C6" s="56" t="s">
        <v>24</v>
      </c>
      <c r="D6" s="56"/>
      <c r="E6" s="57">
        <f>(B6-((B7-1)*2253))/12</f>
        <v>0</v>
      </c>
      <c r="F6" s="58"/>
      <c r="G6" s="37"/>
    </row>
    <row r="7" spans="1:9" ht="43.5" thickBot="1" x14ac:dyDescent="0.3">
      <c r="A7" s="55" t="s">
        <v>19</v>
      </c>
      <c r="B7" s="22">
        <v>1</v>
      </c>
      <c r="C7" s="37"/>
      <c r="D7" s="37"/>
      <c r="E7" s="37"/>
      <c r="F7" s="37"/>
      <c r="G7" s="37"/>
    </row>
    <row r="8" spans="1:9" ht="16.5" thickBot="1" x14ac:dyDescent="0.3">
      <c r="A8" s="37"/>
      <c r="B8" s="37"/>
      <c r="C8" s="37"/>
      <c r="D8" s="37"/>
      <c r="E8" s="37"/>
      <c r="F8" s="37"/>
      <c r="G8" s="37"/>
      <c r="H8" s="38"/>
      <c r="I8" s="39" t="s">
        <v>54</v>
      </c>
    </row>
    <row r="9" spans="1:9" ht="40.5" customHeight="1" thickBot="1" x14ac:dyDescent="0.3">
      <c r="A9" s="40" t="s">
        <v>20</v>
      </c>
      <c r="B9" s="24" t="s">
        <v>21</v>
      </c>
      <c r="C9" s="37"/>
      <c r="D9" s="37"/>
      <c r="E9" s="37"/>
    </row>
    <row r="10" spans="1:9" ht="30" customHeight="1" thickBot="1" x14ac:dyDescent="0.3">
      <c r="A10" s="41" t="s">
        <v>25</v>
      </c>
      <c r="B10" s="42">
        <f>Berechnungsgrundlage!L37</f>
        <v>0</v>
      </c>
      <c r="C10" s="37"/>
      <c r="D10" s="43"/>
      <c r="E10" s="43"/>
    </row>
    <row r="11" spans="1:9" ht="30" customHeight="1" thickBot="1" x14ac:dyDescent="0.3">
      <c r="A11" s="41" t="s">
        <v>27</v>
      </c>
      <c r="B11" s="42">
        <f>Berechnungsgrundlage!L38</f>
        <v>0</v>
      </c>
      <c r="C11" s="37"/>
      <c r="D11" s="37"/>
      <c r="E11" s="37"/>
    </row>
    <row r="12" spans="1:9" ht="30" customHeight="1" thickBot="1" x14ac:dyDescent="0.3">
      <c r="A12" s="41" t="s">
        <v>26</v>
      </c>
      <c r="B12" s="42">
        <f>IF(B9="U3",Berechnungsgrundlage!H11*Berechnungsgrundlage!B11,(Berechnungsgrundlage!H23+Berechnungsgrundlage!H34)*Berechnungsgrundlage!B12)</f>
        <v>0</v>
      </c>
      <c r="C12" s="37"/>
      <c r="D12" s="37"/>
      <c r="E12" s="37"/>
    </row>
    <row r="13" spans="1:9" ht="30" customHeight="1" thickBot="1" x14ac:dyDescent="0.3">
      <c r="A13" s="41" t="s">
        <v>28</v>
      </c>
      <c r="B13" s="42">
        <f>SUM(B10:B12)</f>
        <v>0</v>
      </c>
      <c r="C13" s="37"/>
      <c r="D13" s="37"/>
      <c r="E13" s="37"/>
    </row>
    <row r="14" spans="1:9" x14ac:dyDescent="0.25">
      <c r="A14" s="37"/>
      <c r="B14" s="37"/>
      <c r="C14" s="37"/>
      <c r="D14" s="37"/>
      <c r="E14" s="37"/>
      <c r="F14" s="37"/>
      <c r="G14" s="37"/>
    </row>
    <row r="15" spans="1:9" ht="28.5" customHeight="1" thickBot="1" x14ac:dyDescent="0.3">
      <c r="A15" s="37"/>
      <c r="B15" s="37"/>
      <c r="C15" s="44" t="s">
        <v>50</v>
      </c>
      <c r="D15" s="44"/>
      <c r="E15" s="44"/>
      <c r="F15" s="44"/>
      <c r="G15" s="44"/>
    </row>
    <row r="16" spans="1:9" ht="30.75" customHeight="1" thickBot="1" x14ac:dyDescent="0.3">
      <c r="A16" s="45" t="s">
        <v>0</v>
      </c>
      <c r="B16" s="46"/>
      <c r="C16" s="47" t="s">
        <v>1</v>
      </c>
      <c r="D16" s="48"/>
      <c r="E16" s="48"/>
      <c r="F16" s="48"/>
      <c r="G16" s="49"/>
    </row>
    <row r="17" spans="1:9" ht="39.950000000000003" customHeight="1" thickBot="1" x14ac:dyDescent="0.3">
      <c r="A17" s="50"/>
      <c r="B17" s="51"/>
      <c r="C17" s="52" t="s">
        <v>2</v>
      </c>
      <c r="D17" s="53" t="s">
        <v>3</v>
      </c>
      <c r="E17" s="53" t="s">
        <v>4</v>
      </c>
      <c r="F17" s="53" t="s">
        <v>5</v>
      </c>
      <c r="G17" s="53" t="s">
        <v>6</v>
      </c>
      <c r="H17" s="54" t="s">
        <v>30</v>
      </c>
    </row>
    <row r="18" spans="1:9" ht="39.950000000000003" customHeight="1" thickBot="1" x14ac:dyDescent="0.3">
      <c r="A18" s="29" t="s">
        <v>17</v>
      </c>
      <c r="B18" s="30" t="s">
        <v>7</v>
      </c>
      <c r="C18" s="22"/>
      <c r="D18" s="22"/>
      <c r="E18" s="22"/>
      <c r="F18" s="22"/>
      <c r="G18" s="22"/>
      <c r="H18" s="27">
        <f>COUNTA(C18:G18)</f>
        <v>0</v>
      </c>
      <c r="I18" s="36" t="str">
        <f>IF(H18=0,"kein Frühmodul","")</f>
        <v>kein Frühmodul</v>
      </c>
    </row>
    <row r="19" spans="1:9" ht="23.25" customHeight="1" thickBot="1" x14ac:dyDescent="0.3">
      <c r="A19" s="31"/>
      <c r="B19" s="32"/>
      <c r="C19" s="33"/>
      <c r="D19" s="34" t="s">
        <v>57</v>
      </c>
      <c r="E19" s="34"/>
      <c r="F19" s="34"/>
      <c r="G19" s="35"/>
      <c r="H19" s="27"/>
      <c r="I19" s="36"/>
    </row>
    <row r="20" spans="1:9" ht="39.950000000000003" customHeight="1" thickBot="1" x14ac:dyDescent="0.3">
      <c r="A20" s="29" t="s">
        <v>8</v>
      </c>
      <c r="B20" s="30" t="s">
        <v>9</v>
      </c>
      <c r="C20" s="22"/>
      <c r="D20" s="23"/>
      <c r="E20" s="23"/>
      <c r="F20" s="23"/>
      <c r="G20" s="23"/>
      <c r="H20" s="27">
        <f t="shared" ref="H20:H24" si="0">COUNTA(C20:G20)</f>
        <v>0</v>
      </c>
      <c r="I20" s="28"/>
    </row>
    <row r="21" spans="1:9" ht="39.950000000000003" customHeight="1" thickBot="1" x14ac:dyDescent="0.3">
      <c r="A21" s="29" t="s">
        <v>16</v>
      </c>
      <c r="B21" s="30" t="s">
        <v>10</v>
      </c>
      <c r="C21" s="23"/>
      <c r="D21" s="23"/>
      <c r="E21" s="23"/>
      <c r="F21" s="23"/>
      <c r="G21" s="23"/>
      <c r="H21" s="27">
        <f t="shared" si="0"/>
        <v>0</v>
      </c>
    </row>
    <row r="22" spans="1:9" ht="39.950000000000003" customHeight="1" thickBot="1" x14ac:dyDescent="0.3">
      <c r="A22" s="29" t="s">
        <v>11</v>
      </c>
      <c r="B22" s="30" t="s">
        <v>12</v>
      </c>
      <c r="C22" s="23"/>
      <c r="D22" s="23"/>
      <c r="E22" s="23"/>
      <c r="F22" s="23"/>
      <c r="G22" s="23"/>
      <c r="H22" s="27">
        <f>COUNTA(C22:G22)</f>
        <v>0</v>
      </c>
    </row>
    <row r="23" spans="1:9" ht="39.950000000000003" customHeight="1" thickBot="1" x14ac:dyDescent="0.3">
      <c r="A23" s="29" t="s">
        <v>13</v>
      </c>
      <c r="B23" s="30" t="s">
        <v>14</v>
      </c>
      <c r="C23" s="23"/>
      <c r="D23" s="23"/>
      <c r="E23" s="23"/>
      <c r="F23" s="23"/>
      <c r="G23" s="23"/>
      <c r="H23" s="27">
        <f t="shared" si="0"/>
        <v>0</v>
      </c>
    </row>
    <row r="24" spans="1:9" ht="39.950000000000003" customHeight="1" thickBot="1" x14ac:dyDescent="0.3">
      <c r="A24" s="29" t="s">
        <v>18</v>
      </c>
      <c r="B24" s="30" t="s">
        <v>15</v>
      </c>
      <c r="C24" s="23"/>
      <c r="D24" s="23"/>
      <c r="E24" s="23"/>
      <c r="F24" s="23"/>
      <c r="G24" s="23"/>
      <c r="H24" s="27">
        <f t="shared" si="0"/>
        <v>0</v>
      </c>
    </row>
  </sheetData>
  <sheetProtection algorithmName="SHA-512" hashValue="SS35IH/qUE8XfDO7/Rlvh/7C8kA9A+2ShjXGBeougwNB/Dq0cW+ixbuvk1Z7rn2jG9upfEaj0jBcdo/5FKj7sQ==" saltValue="kibWk2c0HflyaiLMlF1vHA==" spinCount="100000" sheet="1" objects="1" selectLockedCells="1"/>
  <mergeCells count="6">
    <mergeCell ref="C15:G15"/>
    <mergeCell ref="A2:G2"/>
    <mergeCell ref="C6:D6"/>
    <mergeCell ref="E6:F6"/>
    <mergeCell ref="A16:B17"/>
    <mergeCell ref="C16:G16"/>
  </mergeCells>
  <dataValidations xWindow="624" yWindow="845" count="5">
    <dataValidation type="custom" allowBlank="1" showInputMessage="1" showErrorMessage="1" errorTitle="Sperre" error="Nur 1 &quot;X&quot; pro Wochentag möglich !" promptTitle="Eingabefeld" prompt="Bitte &quot;X&quot; eingeben" sqref="C20:C24" xr:uid="{00000000-0002-0000-0000-000000000000}">
      <formula1>IF(COUNTA($C$20:$C$24)&gt;1,FALSE,TRUE)</formula1>
    </dataValidation>
    <dataValidation type="custom" allowBlank="1" showInputMessage="1" showErrorMessage="1" errorTitle="Sperre" error="Nur 1 &quot;X&quot; pro Wochentag möglich !" promptTitle="Eingabefeld" prompt="Bitte &quot;X&quot; eingeben" sqref="D20:D24" xr:uid="{00000000-0002-0000-0000-000001000000}">
      <formula1>IF(COUNTA($D$20:$D$24)&gt;1,FALSE,TRUE)</formula1>
    </dataValidation>
    <dataValidation type="custom" allowBlank="1" showInputMessage="1" showErrorMessage="1" errorTitle="Sperre" error="Nur 1 &quot;X&quot; pro Wochentag möglich !" promptTitle="Eingabefeld" prompt="Bitte &quot;X&quot; eingeben" sqref="E20:E24" xr:uid="{00000000-0002-0000-0000-000002000000}">
      <formula1>IF(COUNTA($E$20:$E$24)&gt;1,FALSE,TRUE)</formula1>
    </dataValidation>
    <dataValidation type="custom" allowBlank="1" showInputMessage="1" showErrorMessage="1" errorTitle="Sperre" error="Nur 1 &quot;X&quot; pro Wochentag möglich !" promptTitle="Eingabefeld" prompt="Bitte &quot;X&quot; eingeben" sqref="F20:F24" xr:uid="{00000000-0002-0000-0000-000003000000}">
      <formula1>IF(COUNTA($F$20:$F$24)&gt;1,FALSE,TRUE)</formula1>
    </dataValidation>
    <dataValidation type="custom" allowBlank="1" showInputMessage="1" showErrorMessage="1" errorTitle="Sperre" error="Nur 1 &quot;X&quot; pro Wochentag möglich !" promptTitle="Eingabefeld" prompt="Bitte &quot;X&quot; eingeben" sqref="G20:G24" xr:uid="{00000000-0002-0000-0000-000004000000}">
      <formula1>IF(COUNTA($G$20:$G$24)&gt;1,FALSE,TRUE)</formula1>
    </dataValidation>
  </dataValidations>
  <pageMargins left="0.70866141732283472" right="0.70866141732283472" top="0.78740157480314965" bottom="0.78740157480314965" header="0.31496062992125984" footer="0.31496062992125984"/>
  <pageSetup paperSize="9" scale="64" fitToWidth="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624" yWindow="845" count="2">
        <x14:dataValidation type="list" allowBlank="1" showInputMessage="1" showErrorMessage="1" xr:uid="{00000000-0002-0000-0000-000005000000}">
          <x14:formula1>
            <xm:f>Berechnungsgrundlage!$E$1:$E$2</xm:f>
          </x14:formula1>
          <xm:sqref>C18:G18</xm:sqref>
        </x14:dataValidation>
        <x14:dataValidation type="list" allowBlank="1" showInputMessage="1" showErrorMessage="1" xr:uid="{00000000-0002-0000-0000-000006000000}">
          <x14:formula1>
            <xm:f>Berechnungsgrundlage!$C$1:$C$6</xm:f>
          </x14:formula1>
          <xm:sqref>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S39"/>
  <sheetViews>
    <sheetView workbookViewId="0">
      <selection activeCell="K12" sqref="K12"/>
    </sheetView>
  </sheetViews>
  <sheetFormatPr baseColWidth="10" defaultRowHeight="15" x14ac:dyDescent="0.25"/>
  <cols>
    <col min="7" max="7" width="14.140625" customWidth="1"/>
    <col min="8" max="8" width="18.28515625" customWidth="1"/>
    <col min="9" max="9" width="14.5703125" customWidth="1"/>
    <col min="12" max="12" width="13.28515625" customWidth="1"/>
    <col min="14" max="14" width="12.85546875" customWidth="1"/>
  </cols>
  <sheetData>
    <row r="1" spans="1:19" x14ac:dyDescent="0.25">
      <c r="A1" t="s">
        <v>55</v>
      </c>
      <c r="C1" s="18">
        <v>1</v>
      </c>
      <c r="E1" s="18" t="s">
        <v>29</v>
      </c>
      <c r="G1" s="25" t="s">
        <v>48</v>
      </c>
      <c r="H1" s="25"/>
      <c r="L1" s="20"/>
      <c r="N1" s="25"/>
      <c r="O1" s="25"/>
    </row>
    <row r="2" spans="1:19" ht="15.75" x14ac:dyDescent="0.25">
      <c r="A2" s="18" t="s">
        <v>21</v>
      </c>
      <c r="C2" s="18">
        <v>2</v>
      </c>
      <c r="E2" s="18"/>
      <c r="G2" s="1" t="s">
        <v>21</v>
      </c>
      <c r="H2" s="1"/>
      <c r="I2" s="2">
        <v>3014.4</v>
      </c>
      <c r="J2" s="3">
        <v>9043.18</v>
      </c>
      <c r="L2" s="4"/>
      <c r="N2" s="1"/>
      <c r="O2" s="1"/>
      <c r="P2" s="2"/>
      <c r="Q2" s="3"/>
      <c r="S2" s="4"/>
    </row>
    <row r="3" spans="1:19" x14ac:dyDescent="0.25">
      <c r="A3" s="18" t="s">
        <v>22</v>
      </c>
      <c r="C3" s="18">
        <v>3</v>
      </c>
      <c r="G3" s="5" t="s">
        <v>31</v>
      </c>
      <c r="H3" s="5" t="s">
        <v>45</v>
      </c>
      <c r="I3" s="5" t="s">
        <v>32</v>
      </c>
      <c r="J3" s="5" t="s">
        <v>33</v>
      </c>
      <c r="K3" s="6" t="s">
        <v>34</v>
      </c>
      <c r="L3" s="7"/>
      <c r="N3" s="5"/>
      <c r="O3" s="5"/>
      <c r="P3" s="5"/>
      <c r="Q3" s="5"/>
      <c r="R3" s="6"/>
      <c r="S3" s="7"/>
    </row>
    <row r="4" spans="1:19" x14ac:dyDescent="0.25">
      <c r="A4" s="18" t="s">
        <v>23</v>
      </c>
      <c r="C4" s="18">
        <v>4</v>
      </c>
      <c r="G4" s="8" t="s">
        <v>35</v>
      </c>
      <c r="H4" s="9">
        <f>IF(Rechner!$B$9="U3",Rechner!$H18,"0")</f>
        <v>0</v>
      </c>
      <c r="I4" s="10">
        <v>21.65</v>
      </c>
      <c r="J4" s="10">
        <v>70.67</v>
      </c>
      <c r="K4" s="11">
        <f>IF($K$12&gt;$J$2,J4,IF($K$12&lt;$I$2,I4,(I4+($K$12-$I$2)*(J4-I4)/($J$2-$I$2))))/5*H4</f>
        <v>0</v>
      </c>
      <c r="L4" s="12"/>
      <c r="N4" s="8"/>
      <c r="O4" s="9"/>
      <c r="P4" s="10"/>
      <c r="Q4" s="10"/>
      <c r="R4" s="11"/>
      <c r="S4" s="12"/>
    </row>
    <row r="5" spans="1:19" x14ac:dyDescent="0.25">
      <c r="C5" s="18">
        <v>5</v>
      </c>
      <c r="G5" s="8"/>
      <c r="H5" s="9"/>
      <c r="I5" s="10"/>
      <c r="J5" s="10"/>
      <c r="K5" s="11"/>
      <c r="L5" s="12"/>
      <c r="N5" s="8"/>
      <c r="O5" s="9"/>
      <c r="P5" s="10"/>
      <c r="Q5" s="10"/>
      <c r="R5" s="11"/>
      <c r="S5" s="12"/>
    </row>
    <row r="6" spans="1:19" x14ac:dyDescent="0.25">
      <c r="C6" s="18">
        <v>6</v>
      </c>
      <c r="G6" s="13" t="s">
        <v>36</v>
      </c>
      <c r="H6" s="9">
        <f>IF(Rechner!$B$9="U3",Rechner!$H20,"0")</f>
        <v>0</v>
      </c>
      <c r="I6" s="10">
        <v>108.28</v>
      </c>
      <c r="J6" s="10">
        <v>353.39</v>
      </c>
      <c r="K6" s="11">
        <f>IF($K$12&gt;$J$2,J6,IF($K$12&lt;$I$2,I6,(I6+($K$12-$I$2)*(J6-I6)/($J$2-$I$2))))/5*H6</f>
        <v>0</v>
      </c>
      <c r="L6" s="12"/>
      <c r="N6" s="13"/>
      <c r="O6" s="9"/>
      <c r="P6" s="10"/>
      <c r="Q6" s="10"/>
      <c r="R6" s="11"/>
      <c r="S6" s="12"/>
    </row>
    <row r="7" spans="1:19" x14ac:dyDescent="0.25">
      <c r="G7" s="13" t="s">
        <v>37</v>
      </c>
      <c r="H7" s="9">
        <f>IF(Rechner!$B$9="U3",Rechner!$H21,"0")</f>
        <v>0</v>
      </c>
      <c r="I7" s="10">
        <v>129.93</v>
      </c>
      <c r="J7" s="10">
        <v>424.06</v>
      </c>
      <c r="K7" s="11">
        <f>IF($K$12&gt;$J$2,J7,IF($K$12&lt;$I$2,I7,(I7+($K$12-$I$2)*(J7-I7)/($J$2-$I$2))))/5*H7</f>
        <v>0</v>
      </c>
      <c r="L7" s="12"/>
      <c r="N7" s="13"/>
      <c r="O7" s="9"/>
      <c r="P7" s="10"/>
      <c r="Q7" s="10"/>
      <c r="R7" s="11"/>
      <c r="S7" s="12"/>
    </row>
    <row r="8" spans="1:19" x14ac:dyDescent="0.25">
      <c r="G8" s="13" t="s">
        <v>38</v>
      </c>
      <c r="H8" s="9">
        <f>IF(Rechner!$B$9="U3",Rechner!$H22,"0")</f>
        <v>0</v>
      </c>
      <c r="I8" s="10">
        <v>151.6</v>
      </c>
      <c r="J8" s="10">
        <v>494.75</v>
      </c>
      <c r="K8" s="11">
        <f>IF($K$12&gt;$J$2,J8,IF($K$12&lt;$I$2,I8,(I8+($K$12-$I$2)*(J8-I8)/($J$2-$I$2))))/5*H8</f>
        <v>0</v>
      </c>
      <c r="L8" s="12"/>
      <c r="N8" s="13"/>
      <c r="O8" s="9"/>
      <c r="P8" s="10"/>
      <c r="Q8" s="10"/>
      <c r="R8" s="11"/>
      <c r="S8" s="12"/>
    </row>
    <row r="9" spans="1:19" x14ac:dyDescent="0.25">
      <c r="G9" s="13" t="s">
        <v>39</v>
      </c>
      <c r="H9" s="9">
        <f>IF(Rechner!$B$9="U3",Rechner!$H23,"0")</f>
        <v>0</v>
      </c>
      <c r="I9" s="10">
        <v>173.25</v>
      </c>
      <c r="J9" s="10">
        <v>565.41999999999996</v>
      </c>
      <c r="K9" s="11">
        <f>IF($K$12&gt;$J$2,J9,IF($K$12&lt;$I$2,I9,(I9+($K$12-$I$2)*(J9-I9)/($J$2-$I$2))))/5*H9</f>
        <v>0</v>
      </c>
      <c r="L9" s="12"/>
      <c r="N9" s="13"/>
      <c r="O9" s="9"/>
      <c r="P9" s="10"/>
      <c r="Q9" s="10"/>
      <c r="R9" s="11"/>
      <c r="S9" s="12"/>
    </row>
    <row r="10" spans="1:19" x14ac:dyDescent="0.25">
      <c r="G10" s="13" t="s">
        <v>40</v>
      </c>
      <c r="H10" s="9">
        <f>IF(Rechner!$B$9="U3",Rechner!$H24,"0")</f>
        <v>0</v>
      </c>
      <c r="I10" s="10">
        <v>194.9</v>
      </c>
      <c r="J10" s="10">
        <v>636.11</v>
      </c>
      <c r="K10" s="11">
        <f>IF($K$12&gt;$J$2,J10,IF($K$12&lt;$I$2,I10,(I10+($K$12-$I$2)*(J10-I10)/($J$2-$I$2))))/5*H10</f>
        <v>0</v>
      </c>
      <c r="L10" s="12"/>
      <c r="N10" s="13"/>
      <c r="O10" s="9"/>
      <c r="P10" s="10"/>
      <c r="Q10" s="10"/>
      <c r="R10" s="11"/>
      <c r="S10" s="12"/>
    </row>
    <row r="11" spans="1:19" x14ac:dyDescent="0.25">
      <c r="A11" s="19" t="s">
        <v>46</v>
      </c>
      <c r="B11" s="18">
        <f>85/5</f>
        <v>17</v>
      </c>
      <c r="G11" s="13" t="s">
        <v>49</v>
      </c>
      <c r="H11" s="8">
        <f>SUM(H6:H10)</f>
        <v>0</v>
      </c>
      <c r="K11" t="s">
        <v>41</v>
      </c>
      <c r="L11" s="7" t="s">
        <v>42</v>
      </c>
      <c r="N11" s="13"/>
      <c r="O11" s="8"/>
      <c r="S11" s="7"/>
    </row>
    <row r="12" spans="1:19" x14ac:dyDescent="0.25">
      <c r="A12" s="19" t="s">
        <v>47</v>
      </c>
      <c r="B12" s="18">
        <f>104/5</f>
        <v>20.8</v>
      </c>
      <c r="K12" s="14">
        <f>Rechner!E6</f>
        <v>0</v>
      </c>
      <c r="L12" s="15">
        <f>SUM(K4:K10)</f>
        <v>0</v>
      </c>
      <c r="R12" s="14"/>
      <c r="S12" s="15"/>
    </row>
    <row r="13" spans="1:19" x14ac:dyDescent="0.25">
      <c r="I13" s="16"/>
      <c r="J13" s="16"/>
      <c r="L13" s="4"/>
      <c r="P13" s="16"/>
      <c r="Q13" s="16"/>
      <c r="S13" s="4"/>
    </row>
    <row r="14" spans="1:19" ht="15.75" x14ac:dyDescent="0.25">
      <c r="G14" s="1" t="s">
        <v>43</v>
      </c>
      <c r="H14" s="1"/>
      <c r="I14" s="3"/>
      <c r="J14" s="3"/>
      <c r="L14" s="4"/>
      <c r="N14" s="1"/>
      <c r="O14" s="1"/>
      <c r="P14" s="3"/>
      <c r="Q14" s="3"/>
      <c r="S14" s="4"/>
    </row>
    <row r="15" spans="1:19" x14ac:dyDescent="0.25">
      <c r="G15" s="5" t="s">
        <v>31</v>
      </c>
      <c r="H15" s="5"/>
      <c r="I15" s="5" t="s">
        <v>32</v>
      </c>
      <c r="J15" s="5" t="s">
        <v>33</v>
      </c>
      <c r="K15" s="6" t="s">
        <v>34</v>
      </c>
      <c r="L15" s="7"/>
      <c r="N15" s="5"/>
      <c r="O15" s="5"/>
      <c r="P15" s="5"/>
      <c r="Q15" s="5"/>
      <c r="R15" s="6"/>
      <c r="S15" s="7"/>
    </row>
    <row r="16" spans="1:19" x14ac:dyDescent="0.25">
      <c r="G16" s="8" t="s">
        <v>35</v>
      </c>
      <c r="H16" s="9" t="str">
        <f>IF(Rechner!$B$9="Kita",Rechner!$H18,"0")</f>
        <v>0</v>
      </c>
      <c r="I16" s="10">
        <v>20.54</v>
      </c>
      <c r="J16" s="10">
        <v>47.89</v>
      </c>
      <c r="K16" s="11">
        <f>IF($K$12&gt;$J$2,J16,IF($K$12&lt;$I$2,I16,(I16+($K$12-$I$2)*(J16-I16)/($J$2-$I$2))))/5*H16</f>
        <v>0</v>
      </c>
      <c r="L16" s="12"/>
      <c r="N16" s="8"/>
      <c r="O16" s="9"/>
      <c r="P16" s="10"/>
      <c r="Q16" s="10"/>
      <c r="R16" s="11"/>
      <c r="S16" s="12"/>
    </row>
    <row r="17" spans="7:19" x14ac:dyDescent="0.25">
      <c r="G17" s="8"/>
      <c r="H17" s="9"/>
      <c r="I17" s="10"/>
      <c r="J17" s="10"/>
      <c r="K17" s="11"/>
      <c r="L17" s="12"/>
      <c r="N17" s="8"/>
      <c r="O17" s="9"/>
      <c r="P17" s="10"/>
      <c r="Q17" s="10"/>
      <c r="R17" s="11"/>
      <c r="S17" s="12"/>
    </row>
    <row r="18" spans="7:19" x14ac:dyDescent="0.25">
      <c r="G18" s="13" t="s">
        <v>36</v>
      </c>
      <c r="H18" s="9" t="str">
        <f>IF(Rechner!$B$9="Kita",Rechner!$H20,"0")</f>
        <v>0</v>
      </c>
      <c r="I18" s="10">
        <v>102.67</v>
      </c>
      <c r="J18" s="10">
        <v>239.45</v>
      </c>
      <c r="K18" s="11">
        <f>IF($K$12&gt;$J$2,J18,IF($K$12&lt;$I$2,I18,(I18+($K$12-$I$2)*(J18-I18)/($J$2-$I$2))))/5*H18</f>
        <v>0</v>
      </c>
      <c r="L18" s="12"/>
      <c r="N18" s="13"/>
      <c r="O18" s="9"/>
      <c r="P18" s="10"/>
      <c r="Q18" s="10"/>
      <c r="R18" s="11"/>
      <c r="S18" s="12"/>
    </row>
    <row r="19" spans="7:19" x14ac:dyDescent="0.25">
      <c r="G19" s="13" t="s">
        <v>37</v>
      </c>
      <c r="H19" s="9" t="str">
        <f>IF(Rechner!$B$9="Kita",Rechner!$H21,"0")</f>
        <v>0</v>
      </c>
      <c r="I19" s="10">
        <v>123.21</v>
      </c>
      <c r="J19" s="10">
        <v>287.33999999999997</v>
      </c>
      <c r="K19" s="11">
        <f>IF($K$12&gt;$J$2,J19,IF($K$12&lt;$I$2,I19,(I19+($K$12-$I$2)*(J19-I19)/($J$2-$I$2))))/5*H19</f>
        <v>0</v>
      </c>
      <c r="L19" s="12"/>
      <c r="N19" s="13"/>
      <c r="O19" s="9"/>
      <c r="P19" s="10"/>
      <c r="Q19" s="10"/>
      <c r="R19" s="11"/>
      <c r="S19" s="12"/>
    </row>
    <row r="20" spans="7:19" x14ac:dyDescent="0.25">
      <c r="G20" s="13" t="s">
        <v>38</v>
      </c>
      <c r="H20" s="9" t="str">
        <f>IF(Rechner!$B$9="Kita",Rechner!$H22,"0")</f>
        <v>0</v>
      </c>
      <c r="I20" s="10">
        <v>143.75</v>
      </c>
      <c r="J20" s="10">
        <v>335.23</v>
      </c>
      <c r="K20" s="11">
        <f>IF($K$12&gt;$J$2,J20,IF($K$12&lt;$I$2,I20,(I20+($K$12-$I$2)*(J20-I20)/($J$2-$I$2))))/5*H20</f>
        <v>0</v>
      </c>
      <c r="L20" s="12"/>
      <c r="N20" s="13"/>
      <c r="O20" s="9"/>
      <c r="P20" s="10"/>
      <c r="Q20" s="10"/>
      <c r="R20" s="11"/>
      <c r="S20" s="12"/>
    </row>
    <row r="21" spans="7:19" x14ac:dyDescent="0.25">
      <c r="G21" s="13" t="s">
        <v>39</v>
      </c>
      <c r="H21" s="9" t="str">
        <f>IF(Rechner!$B$9="Kita",Rechner!$H23,"0")</f>
        <v>0</v>
      </c>
      <c r="I21" s="10">
        <v>164.28</v>
      </c>
      <c r="J21" s="10">
        <v>383.12</v>
      </c>
      <c r="K21" s="11">
        <f>IF($K$12&gt;$J$2,J21,IF($K$12&lt;$I$2,I21,(I21+($K$12-$I$2)*(J21-I21)/($J$2-$I$2))))/5*H21</f>
        <v>0</v>
      </c>
      <c r="L21" s="4"/>
      <c r="N21" s="13"/>
      <c r="O21" s="9"/>
      <c r="P21" s="10"/>
      <c r="Q21" s="10"/>
      <c r="R21" s="11"/>
      <c r="S21" s="4"/>
    </row>
    <row r="22" spans="7:19" x14ac:dyDescent="0.25">
      <c r="G22" s="13" t="s">
        <v>40</v>
      </c>
      <c r="H22" s="9" t="str">
        <f>IF(Rechner!$B$9="Kita",Rechner!$H24,"0")</f>
        <v>0</v>
      </c>
      <c r="I22" s="10">
        <v>184.82</v>
      </c>
      <c r="J22" s="10">
        <v>431.01</v>
      </c>
      <c r="K22" s="11">
        <f>IF($K$12&gt;$J$2,J22,IF($K$12&lt;$I$2,I22,(I22+($K$12-$I$2)*(J22-I22)/($J$2-$I$2))))/5*H22</f>
        <v>0</v>
      </c>
      <c r="L22" s="7" t="s">
        <v>42</v>
      </c>
      <c r="N22" s="13"/>
      <c r="O22" s="9"/>
      <c r="P22" s="10"/>
      <c r="Q22" s="10"/>
      <c r="R22" s="11"/>
      <c r="S22" s="7"/>
    </row>
    <row r="23" spans="7:19" x14ac:dyDescent="0.25">
      <c r="G23" s="13" t="s">
        <v>49</v>
      </c>
      <c r="H23" s="8">
        <f>SUM(H19:H22)</f>
        <v>0</v>
      </c>
      <c r="K23" t="s">
        <v>41</v>
      </c>
      <c r="L23" s="15">
        <f>SUM(K16:K22)</f>
        <v>0</v>
      </c>
      <c r="N23" s="13"/>
      <c r="O23" s="8"/>
      <c r="S23" s="15"/>
    </row>
    <row r="24" spans="7:19" x14ac:dyDescent="0.25">
      <c r="K24" s="14">
        <f>Rechner!E6</f>
        <v>0</v>
      </c>
      <c r="L24" s="17"/>
      <c r="R24" s="14"/>
      <c r="S24" s="17"/>
    </row>
    <row r="25" spans="7:19" x14ac:dyDescent="0.25">
      <c r="K25" s="17"/>
      <c r="L25" s="4"/>
      <c r="R25" s="17"/>
      <c r="S25" s="4"/>
    </row>
    <row r="26" spans="7:19" x14ac:dyDescent="0.25">
      <c r="G26" s="5" t="s">
        <v>44</v>
      </c>
      <c r="H26" s="5"/>
      <c r="K26" s="6" t="s">
        <v>34</v>
      </c>
      <c r="L26" s="7"/>
      <c r="N26" s="5"/>
      <c r="O26" s="5"/>
      <c r="R26" s="6"/>
      <c r="S26" s="7"/>
    </row>
    <row r="27" spans="7:19" x14ac:dyDescent="0.25">
      <c r="G27" s="8" t="s">
        <v>35</v>
      </c>
      <c r="H27" s="9" t="str">
        <f>IF(Rechner!$B$9="Vorschuli",Rechner!$H18,"0")</f>
        <v>0</v>
      </c>
      <c r="I27" s="11">
        <f>I16</f>
        <v>20.54</v>
      </c>
      <c r="J27" s="11">
        <f>J16</f>
        <v>47.89</v>
      </c>
      <c r="K27" s="11">
        <f>IF($K$12&gt;$J$2,J27,IF($K$12&lt;$I$2,I27,(I27+($K$12-$I$2)*(J27-I27)/($J$2-$I$2))))/5*H27</f>
        <v>0</v>
      </c>
      <c r="L27" s="12"/>
      <c r="N27" s="8"/>
      <c r="O27" s="9"/>
      <c r="P27" s="11"/>
      <c r="Q27" s="11"/>
      <c r="R27" s="11"/>
      <c r="S27" s="12"/>
    </row>
    <row r="28" spans="7:19" x14ac:dyDescent="0.25">
      <c r="G28" s="8"/>
      <c r="H28" s="9"/>
      <c r="I28" s="11"/>
      <c r="J28" s="11"/>
      <c r="K28" s="11"/>
      <c r="L28" s="12"/>
      <c r="N28" s="8"/>
      <c r="O28" s="9"/>
      <c r="P28" s="11"/>
      <c r="Q28" s="11"/>
      <c r="R28" s="11"/>
      <c r="S28" s="12"/>
    </row>
    <row r="29" spans="7:19" x14ac:dyDescent="0.25">
      <c r="G29" s="13" t="s">
        <v>36</v>
      </c>
      <c r="H29" s="9" t="str">
        <f>IF(Rechner!$B$9="Vorschuli",Rechner!$H20,"0")</f>
        <v>0</v>
      </c>
      <c r="I29" s="11">
        <v>0</v>
      </c>
      <c r="J29" s="11">
        <v>0</v>
      </c>
      <c r="K29" s="11">
        <f>IF($K$12&gt;$J$2,J29,IF($K$12&lt;$I$2,I29,(I29+($K$12-$I$2)*(J29-I29)/($J$2-$I$2))))/5*H29</f>
        <v>0</v>
      </c>
      <c r="L29" s="12"/>
      <c r="N29" s="13"/>
      <c r="O29" s="9"/>
      <c r="P29" s="11"/>
      <c r="Q29" s="11"/>
      <c r="R29" s="11"/>
      <c r="S29" s="12"/>
    </row>
    <row r="30" spans="7:19" x14ac:dyDescent="0.25">
      <c r="G30" s="13" t="s">
        <v>37</v>
      </c>
      <c r="H30" s="9" t="str">
        <f>IF(Rechner!$B$9="Vorschuli",Rechner!$H21,"0")</f>
        <v>0</v>
      </c>
      <c r="I30" s="11"/>
      <c r="J30" s="11"/>
      <c r="K30" s="11">
        <f>IF($K$12&gt;$J$2,J30,IF($K$12&lt;$I$2,I30,(I30+($K$12-$I$2)*(J30-I30)/($J$2-$I$2))))/5*H30</f>
        <v>0</v>
      </c>
      <c r="L30" s="12"/>
      <c r="N30" s="13"/>
      <c r="O30" s="9"/>
      <c r="P30" s="11"/>
      <c r="Q30" s="11"/>
      <c r="R30" s="11"/>
      <c r="S30" s="12"/>
    </row>
    <row r="31" spans="7:19" x14ac:dyDescent="0.25">
      <c r="G31" s="13" t="s">
        <v>38</v>
      </c>
      <c r="H31" s="9" t="str">
        <f>IF(Rechner!$B$9="Vorschuli",Rechner!$H22,"0")</f>
        <v>0</v>
      </c>
      <c r="I31" s="11"/>
      <c r="J31" s="11"/>
      <c r="K31" s="11">
        <f>IF($K$12&gt;$J$2,J31,IF($K$12&lt;$I$2,I31,(I31+($K$12-$I$2)*(J31-I31)/($J$2-$I$2))))/5*H31</f>
        <v>0</v>
      </c>
      <c r="L31" s="4"/>
      <c r="N31" s="13"/>
      <c r="O31" s="9"/>
      <c r="P31" s="11"/>
      <c r="Q31" s="11"/>
      <c r="R31" s="11"/>
      <c r="S31" s="4"/>
    </row>
    <row r="32" spans="7:19" x14ac:dyDescent="0.25">
      <c r="G32" s="13" t="s">
        <v>39</v>
      </c>
      <c r="H32" s="9" t="str">
        <f>IF(Rechner!$B$9="Vorschuli",Rechner!$H23,"0")</f>
        <v>0</v>
      </c>
      <c r="I32" s="11"/>
      <c r="J32" s="11"/>
      <c r="K32" s="11">
        <f>IF($K$12&gt;$J$2,J32,IF($K$12&lt;$I$2,I32,(I32+($K$12-$I$2)*(J32-I32)/($J$2-$I$2))))/5*H32</f>
        <v>0</v>
      </c>
      <c r="L32" s="7" t="s">
        <v>42</v>
      </c>
      <c r="N32" s="13"/>
      <c r="O32" s="9"/>
      <c r="P32" s="11"/>
      <c r="Q32" s="11"/>
      <c r="R32" s="11"/>
      <c r="S32" s="7"/>
    </row>
    <row r="33" spans="7:19" x14ac:dyDescent="0.25">
      <c r="G33" s="13" t="s">
        <v>40</v>
      </c>
      <c r="H33" s="9" t="str">
        <f>IF(Rechner!$B$9="Vorschuli",Rechner!$H24,"0")</f>
        <v>0</v>
      </c>
      <c r="I33" s="11"/>
      <c r="J33" s="11"/>
      <c r="K33" s="11">
        <f>IF($K$12&gt;$J$2,J33,IF($K$12&lt;$I$2,I33,(I33+($K$12-$I$2)*(J33-I33)/($J$2-$I$2))))/5*H33</f>
        <v>0</v>
      </c>
      <c r="L33" s="15">
        <f>SUM(K27:K33)</f>
        <v>0</v>
      </c>
      <c r="N33" s="13"/>
      <c r="O33" s="9"/>
      <c r="P33" s="11"/>
      <c r="Q33" s="11"/>
      <c r="R33" s="11"/>
      <c r="S33" s="15"/>
    </row>
    <row r="34" spans="7:19" x14ac:dyDescent="0.25">
      <c r="G34" s="13" t="s">
        <v>49</v>
      </c>
      <c r="H34" s="8">
        <f>SUM(H30:H33)</f>
        <v>0</v>
      </c>
      <c r="K34" t="s">
        <v>41</v>
      </c>
      <c r="N34" s="13"/>
      <c r="O34" s="8"/>
    </row>
    <row r="35" spans="7:19" x14ac:dyDescent="0.25">
      <c r="K35" s="14">
        <f>Rechner!E6</f>
        <v>0</v>
      </c>
      <c r="R35" s="14"/>
    </row>
    <row r="37" spans="7:19" x14ac:dyDescent="0.25">
      <c r="J37" s="13" t="s">
        <v>53</v>
      </c>
      <c r="L37" s="11">
        <f>SUM(K4,K16,K27)</f>
        <v>0</v>
      </c>
      <c r="Q37" s="13"/>
      <c r="S37" s="11"/>
    </row>
    <row r="38" spans="7:19" x14ac:dyDescent="0.25">
      <c r="J38" s="13" t="s">
        <v>52</v>
      </c>
      <c r="L38" s="11">
        <f>SUM(K6:K10,K18:K22,K29:K33)</f>
        <v>0</v>
      </c>
      <c r="Q38" s="13"/>
      <c r="S38" s="11"/>
    </row>
    <row r="39" spans="7:19" x14ac:dyDescent="0.25">
      <c r="J39" t="s">
        <v>51</v>
      </c>
      <c r="L39" s="11">
        <f>SUM(L37:L38)</f>
        <v>0</v>
      </c>
      <c r="S39" s="11"/>
    </row>
  </sheetData>
  <sheetProtection selectLockedCells="1" selectUnlockedCells="1"/>
  <mergeCells count="2">
    <mergeCell ref="G1:H1"/>
    <mergeCell ref="N1:O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Rechner</vt:lpstr>
      <vt:lpstr>Berechnungsgrundlage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Harriet Fiedler</dc:creator>
  <cp:lastModifiedBy>Linde, Katharina</cp:lastModifiedBy>
  <cp:lastPrinted>2016-12-08T09:29:49Z</cp:lastPrinted>
  <dcterms:created xsi:type="dcterms:W3CDTF">2016-12-01T11:04:50Z</dcterms:created>
  <dcterms:modified xsi:type="dcterms:W3CDTF">2025-07-02T07:35:15Z</dcterms:modified>
</cp:coreProperties>
</file>